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-Teknikomraadet\2-Teknik-Miljø\2-Miljø\4. Erhvervscenteret\Susanne Seested\§16a\Tyndkærvej 4\"/>
    </mc:Choice>
  </mc:AlternateContent>
  <bookViews>
    <workbookView xWindow="0" yWindow="0" windowWidth="25200" windowHeight="11985"/>
  </bookViews>
  <sheets>
    <sheet name="Kapacitet_+ ny tilbygning." sheetId="3" r:id="rId1"/>
  </sheets>
  <calcPr calcId="191029"/>
</workbook>
</file>

<file path=xl/calcChain.xml><?xml version="1.0" encoding="utf-8"?>
<calcChain xmlns="http://schemas.openxmlformats.org/spreadsheetml/2006/main">
  <c r="B25" i="3" l="1"/>
  <c r="D25" i="3" l="1"/>
  <c r="E25" i="3" s="1"/>
  <c r="C25" i="3"/>
  <c r="B46" i="3" l="1"/>
  <c r="J9" i="3" l="1"/>
  <c r="J7" i="3"/>
  <c r="J8" i="3"/>
  <c r="J6" i="3"/>
  <c r="J3" i="3"/>
  <c r="C32" i="3" l="1"/>
  <c r="D32" i="3" s="1"/>
  <c r="D15" i="3" l="1"/>
  <c r="C21" i="3" s="1"/>
  <c r="D21" i="3" s="1"/>
  <c r="E21" i="3" s="1"/>
  <c r="E32" i="3"/>
  <c r="B14" i="3"/>
  <c r="D14" i="3" s="1"/>
  <c r="C31" i="3" s="1"/>
  <c r="C33" i="3" l="1"/>
  <c r="D33" i="3" s="1"/>
  <c r="E33" i="3" s="1"/>
  <c r="D46" i="3" l="1"/>
  <c r="C20" i="3" l="1"/>
  <c r="D20" i="3" s="1"/>
  <c r="E20" i="3" s="1"/>
  <c r="D31" i="3"/>
  <c r="E31" i="3" s="1"/>
  <c r="C24" i="3"/>
  <c r="E24" i="3" s="1"/>
  <c r="E35" i="3" l="1"/>
  <c r="E34" i="3"/>
  <c r="E27" i="3"/>
  <c r="K19" i="3" l="1"/>
  <c r="B47" i="3"/>
  <c r="D47" i="3" l="1"/>
</calcChain>
</file>

<file path=xl/sharedStrings.xml><?xml version="1.0" encoding="utf-8"?>
<sst xmlns="http://schemas.openxmlformats.org/spreadsheetml/2006/main" count="63" uniqueCount="58">
  <si>
    <t>Norm</t>
  </si>
  <si>
    <t>N norm</t>
  </si>
  <si>
    <t>Ekstra ydelse</t>
  </si>
  <si>
    <t>Korrigeret norm</t>
  </si>
  <si>
    <t>Gødning i ton</t>
  </si>
  <si>
    <t>I alt</t>
  </si>
  <si>
    <t xml:space="preserve">Jf. normtal: For hver 100 kg energikorrigeret mælk (EKM), som produceres mere end 10.603 kg EKM pr. årsko, tillægges 0,53 % af kvælstoffet. N udgør 150,66 kg. </t>
  </si>
  <si>
    <t>Opbevaringskapacitet i mdr.:</t>
  </si>
  <si>
    <t>Korrektion ift. forventet ydelse</t>
  </si>
  <si>
    <t>Korrektionsfaktor</t>
  </si>
  <si>
    <t>Køer, tung race:</t>
  </si>
  <si>
    <t>Sengestald</t>
  </si>
  <si>
    <t>Dybstrøelse</t>
  </si>
  <si>
    <t>Gylle og vand</t>
  </si>
  <si>
    <t>Vand</t>
  </si>
  <si>
    <t>Gylle</t>
  </si>
  <si>
    <t>Dybstrøelses</t>
  </si>
  <si>
    <r>
      <t>Dybst. i m</t>
    </r>
    <r>
      <rPr>
        <sz val="11"/>
        <color theme="1"/>
        <rFont val="Calibri"/>
        <family val="2"/>
      </rPr>
      <t>³</t>
    </r>
  </si>
  <si>
    <t>Dybst. I ton</t>
  </si>
  <si>
    <t>Volumenvægte</t>
  </si>
  <si>
    <t>m3/ton</t>
  </si>
  <si>
    <t>Kapacitet</t>
  </si>
  <si>
    <t>Total opbevaringskapacitet</t>
  </si>
  <si>
    <t>Forventet ydelse (EKM)</t>
  </si>
  <si>
    <t>Småkalve (0-6 mdr):</t>
  </si>
  <si>
    <t>I alt*</t>
  </si>
  <si>
    <t>Nedbør (mm/år)**</t>
  </si>
  <si>
    <t>** Jf. klimatilpasning.dk er den gennemsnitlige daglige nedbør 3,1 mm (observationsdata 1986-2005)</t>
  </si>
  <si>
    <t>Transporter</t>
  </si>
  <si>
    <t>Gylleudbringning</t>
  </si>
  <si>
    <t>Enhed</t>
  </si>
  <si>
    <t xml:space="preserve"> m³</t>
  </si>
  <si>
    <t>Vand  m³</t>
  </si>
  <si>
    <t>Areal ( m2)</t>
  </si>
  <si>
    <t>Opbevaringskapacitet</t>
  </si>
  <si>
    <t>Køer, dybstrøelse</t>
  </si>
  <si>
    <t>Alder ind</t>
  </si>
  <si>
    <t>Alder ud</t>
  </si>
  <si>
    <r>
      <t>Gødning i m</t>
    </r>
    <r>
      <rPr>
        <b/>
        <sz val="11"/>
        <color theme="1"/>
        <rFont val="Calibri"/>
        <family val="2"/>
      </rPr>
      <t>³</t>
    </r>
  </si>
  <si>
    <t xml:space="preserve">Småkalve, dybstrøelse </t>
  </si>
  <si>
    <t>Normydelse/vægt</t>
  </si>
  <si>
    <t>Malkekøer, Sengestald med spalter (kanal, bagskyl eller ringkanal)</t>
  </si>
  <si>
    <t>Kvier, Sengestald med fast guv +  Sengestald med spalter (kanal, bagskyl eller ringkanal)</t>
  </si>
  <si>
    <t>Kvier, dybstrøelse</t>
  </si>
  <si>
    <t>Volumen m³ (Dybstrøelse)</t>
  </si>
  <si>
    <t>Volumen m³ (gylle+overfladevand)</t>
  </si>
  <si>
    <t xml:space="preserve">Mødingsplads </t>
  </si>
  <si>
    <t xml:space="preserve">Kvier (6-22 mdr): </t>
  </si>
  <si>
    <t xml:space="preserve">Kapacitetsberegning for Tyndkærvej 4 </t>
  </si>
  <si>
    <t xml:space="preserve">21-22 mdr. </t>
  </si>
  <si>
    <t xml:space="preserve">Lille Gyllebeholder </t>
  </si>
  <si>
    <t>Stor gyllebeholder</t>
  </si>
  <si>
    <r>
      <t xml:space="preserve">Dybstrøelse afsættes til biogas </t>
    </r>
    <r>
      <rPr>
        <sz val="11"/>
        <rFont val="Calibri"/>
        <family val="2"/>
        <scheme val="minor"/>
      </rPr>
      <t>maj-oktober</t>
    </r>
  </si>
  <si>
    <t>Nordlig plansilo</t>
  </si>
  <si>
    <t>Sydlig plansilo, buffer for 14 dage vandmættet og frossen jord</t>
  </si>
  <si>
    <t>Gyllekanal</t>
  </si>
  <si>
    <t>Gylletank Gårdevej 25</t>
  </si>
  <si>
    <t>Andel til gyllebeholder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</si>
</sst>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4" borderId="1" applyNumberFormat="0" applyFont="0" applyAlignment="0" applyProtection="0"/>
  </cellStyleXfs>
  <cellXfs count="54">
    <xf numFmtId="0" fontId="0" fillId="0" borderId="0" xfId="0"/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1" fontId="0" fillId="0" borderId="0" xfId="0" applyNumberFormat="1" applyFont="1"/>
    <xf numFmtId="0" fontId="0" fillId="0" borderId="0" xfId="0" applyFont="1"/>
    <xf numFmtId="0" fontId="2" fillId="0" borderId="0" xfId="0" applyFont="1"/>
    <xf numFmtId="3" fontId="0" fillId="0" borderId="0" xfId="0" applyNumberFormat="1" applyFont="1" applyFill="1"/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ill="1"/>
    <xf numFmtId="0" fontId="2" fillId="0" borderId="0" xfId="0" applyFont="1" applyFill="1"/>
    <xf numFmtId="0" fontId="0" fillId="0" borderId="0" xfId="0" applyBorder="1"/>
    <xf numFmtId="164" fontId="0" fillId="0" borderId="0" xfId="0" applyNumberFormat="1" applyBorder="1"/>
    <xf numFmtId="1" fontId="2" fillId="0" borderId="0" xfId="0" applyNumberFormat="1" applyFont="1"/>
    <xf numFmtId="0" fontId="3" fillId="0" borderId="0" xfId="0" applyFont="1" applyFill="1" applyAlignment="1">
      <alignment horizontal="left" indent="1"/>
    </xf>
    <xf numFmtId="1" fontId="0" fillId="0" borderId="0" xfId="0" applyNumberForma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2" fillId="0" borderId="0" xfId="0" applyFont="1" applyBorder="1"/>
    <xf numFmtId="1" fontId="0" fillId="0" borderId="0" xfId="0" applyNumberFormat="1" applyBorder="1"/>
    <xf numFmtId="0" fontId="2" fillId="2" borderId="0" xfId="0" applyFont="1" applyFill="1" applyBorder="1"/>
    <xf numFmtId="0" fontId="3" fillId="0" borderId="0" xfId="0" applyFont="1" applyFill="1"/>
    <xf numFmtId="1" fontId="3" fillId="0" borderId="0" xfId="0" applyNumberFormat="1" applyFont="1" applyFill="1"/>
    <xf numFmtId="0" fontId="2" fillId="3" borderId="0" xfId="0" applyFont="1" applyFill="1"/>
    <xf numFmtId="0" fontId="0" fillId="3" borderId="0" xfId="0" applyFont="1" applyFill="1"/>
    <xf numFmtId="1" fontId="0" fillId="3" borderId="0" xfId="0" applyNumberFormat="1" applyFont="1" applyFill="1"/>
    <xf numFmtId="3" fontId="0" fillId="0" borderId="0" xfId="0" applyNumberFormat="1" applyBorder="1"/>
    <xf numFmtId="0" fontId="2" fillId="3" borderId="0" xfId="0" applyFont="1" applyFill="1" applyBorder="1"/>
    <xf numFmtId="0" fontId="0" fillId="3" borderId="0" xfId="0" applyFill="1" applyBorder="1"/>
    <xf numFmtId="0" fontId="0" fillId="0" borderId="0" xfId="0" applyFont="1" applyFill="1" applyBorder="1"/>
    <xf numFmtId="1" fontId="0" fillId="0" borderId="0" xfId="0" applyNumberFormat="1" applyFont="1" applyBorder="1"/>
    <xf numFmtId="0" fontId="0" fillId="0" borderId="0" xfId="0" applyFont="1" applyBorder="1"/>
    <xf numFmtId="9" fontId="0" fillId="0" borderId="0" xfId="1" applyFont="1" applyBorder="1"/>
    <xf numFmtId="0" fontId="0" fillId="0" borderId="0" xfId="0"/>
    <xf numFmtId="1" fontId="0" fillId="0" borderId="0" xfId="0" applyNumberFormat="1"/>
    <xf numFmtId="0" fontId="4" fillId="0" borderId="0" xfId="0" applyFont="1"/>
    <xf numFmtId="0" fontId="0" fillId="0" borderId="0" xfId="0" applyAlignment="1"/>
    <xf numFmtId="0" fontId="0" fillId="0" borderId="0" xfId="0" applyFill="1" applyAlignment="1"/>
    <xf numFmtId="0" fontId="0" fillId="0" borderId="0" xfId="0" applyFont="1" applyBorder="1" applyAlignment="1"/>
    <xf numFmtId="0" fontId="2" fillId="3" borderId="0" xfId="0" applyFont="1" applyFill="1" applyBorder="1" applyAlignment="1"/>
    <xf numFmtId="0" fontId="2" fillId="0" borderId="0" xfId="0" applyFont="1" applyAlignment="1"/>
    <xf numFmtId="0" fontId="4" fillId="0" borderId="0" xfId="0" applyFont="1" applyAlignment="1"/>
    <xf numFmtId="0" fontId="0" fillId="0" borderId="0" xfId="0" applyFill="1" applyBorder="1" applyAlignment="1">
      <alignment horizontal="right"/>
    </xf>
    <xf numFmtId="165" fontId="0" fillId="0" borderId="0" xfId="0" applyNumberFormat="1"/>
    <xf numFmtId="0" fontId="7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8" fillId="0" borderId="0" xfId="0" applyFont="1"/>
    <xf numFmtId="0" fontId="0" fillId="0" borderId="1" xfId="2" applyFont="1" applyFill="1" applyAlignment="1"/>
    <xf numFmtId="0" fontId="3" fillId="0" borderId="1" xfId="2" applyFont="1" applyFill="1" applyAlignment="1"/>
    <xf numFmtId="2" fontId="3" fillId="0" borderId="0" xfId="1" applyNumberFormat="1" applyFont="1"/>
  </cellXfs>
  <cellStyles count="3">
    <cellStyle name="Bemærk!" xfId="2" builtinId="10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88"/>
  <sheetViews>
    <sheetView tabSelected="1" topLeftCell="A16" workbookViewId="0">
      <selection activeCell="E25" sqref="E25"/>
    </sheetView>
  </sheetViews>
  <sheetFormatPr defaultRowHeight="15" x14ac:dyDescent="0.25"/>
  <cols>
    <col min="1" max="1" width="82.5703125" customWidth="1"/>
    <col min="2" max="2" width="21.140625" customWidth="1"/>
    <col min="3" max="3" width="17.7109375" customWidth="1"/>
    <col min="4" max="4" width="19" customWidth="1"/>
    <col min="5" max="5" width="12.28515625" bestFit="1" customWidth="1"/>
    <col min="6" max="6" width="9" bestFit="1" customWidth="1"/>
    <col min="7" max="7" width="12.85546875" bestFit="1" customWidth="1"/>
    <col min="8" max="8" width="26.5703125" customWidth="1"/>
    <col min="9" max="9" width="16.85546875" customWidth="1"/>
    <col min="10" max="10" width="7.140625" customWidth="1"/>
    <col min="11" max="11" width="11.28515625" bestFit="1" customWidth="1"/>
  </cols>
  <sheetData>
    <row r="1" spans="1:13" ht="19.5" customHeight="1" x14ac:dyDescent="0.25">
      <c r="A1" s="48" t="s">
        <v>48</v>
      </c>
      <c r="B1" s="31"/>
      <c r="C1" s="31"/>
      <c r="D1" s="31"/>
      <c r="E1" s="31"/>
      <c r="F1" s="31"/>
    </row>
    <row r="2" spans="1:13" ht="19.5" customHeight="1" x14ac:dyDescent="0.25">
      <c r="A2" s="31"/>
      <c r="B2" s="31"/>
      <c r="C2" s="31"/>
      <c r="D2" s="31"/>
      <c r="E2" s="31"/>
      <c r="F2" s="31"/>
      <c r="H2" s="37"/>
      <c r="I2" s="37"/>
      <c r="J2" s="37"/>
      <c r="K2" s="37"/>
      <c r="L2" s="37"/>
      <c r="M2" s="37"/>
    </row>
    <row r="3" spans="1:13" x14ac:dyDescent="0.25">
      <c r="A3" s="31"/>
      <c r="B3" s="31" t="s">
        <v>25</v>
      </c>
      <c r="C3" s="31" t="s">
        <v>11</v>
      </c>
      <c r="D3" s="31" t="s">
        <v>12</v>
      </c>
      <c r="E3" s="31" t="s">
        <v>36</v>
      </c>
      <c r="F3" s="31" t="s">
        <v>37</v>
      </c>
      <c r="H3" s="37">
        <v>275</v>
      </c>
      <c r="I3" s="37">
        <v>670</v>
      </c>
      <c r="J3" s="37">
        <f>H3*I3</f>
        <v>184250</v>
      </c>
      <c r="K3" s="37"/>
      <c r="L3" s="37"/>
      <c r="M3" s="37"/>
    </row>
    <row r="4" spans="1:13" x14ac:dyDescent="0.25">
      <c r="A4" s="37" t="s">
        <v>10</v>
      </c>
      <c r="B4" s="38"/>
      <c r="C4" s="37">
        <v>250</v>
      </c>
      <c r="D4" s="37">
        <v>25</v>
      </c>
      <c r="E4" s="37"/>
      <c r="F4" s="37"/>
      <c r="H4" s="37"/>
      <c r="I4" s="37"/>
      <c r="J4" s="37"/>
      <c r="K4" s="37"/>
      <c r="L4" s="37"/>
      <c r="M4" s="37"/>
    </row>
    <row r="5" spans="1:13" x14ac:dyDescent="0.25">
      <c r="A5" s="37" t="s">
        <v>24</v>
      </c>
      <c r="B5" s="37"/>
      <c r="C5" s="37"/>
      <c r="D5" s="37">
        <v>70</v>
      </c>
      <c r="E5" s="37">
        <v>0</v>
      </c>
      <c r="F5" s="37">
        <v>6</v>
      </c>
      <c r="H5" s="37"/>
      <c r="I5" s="37"/>
      <c r="J5" s="37"/>
      <c r="K5" s="37"/>
      <c r="L5" s="37"/>
      <c r="M5" s="37"/>
    </row>
    <row r="6" spans="1:13" x14ac:dyDescent="0.25">
      <c r="A6" t="s">
        <v>47</v>
      </c>
      <c r="B6" s="18"/>
      <c r="C6" s="37">
        <v>10</v>
      </c>
      <c r="D6" s="37"/>
      <c r="E6" s="37">
        <v>21</v>
      </c>
      <c r="F6" s="37">
        <v>22</v>
      </c>
      <c r="H6" s="37">
        <v>275</v>
      </c>
      <c r="I6" s="37">
        <v>33</v>
      </c>
      <c r="J6" s="37">
        <f>H6*I6</f>
        <v>9075</v>
      </c>
      <c r="K6" s="37"/>
      <c r="L6" s="37"/>
      <c r="M6" s="37"/>
    </row>
    <row r="7" spans="1:13" x14ac:dyDescent="0.25">
      <c r="H7" s="37">
        <v>10</v>
      </c>
      <c r="I7" s="37">
        <v>5.7</v>
      </c>
      <c r="J7" s="37">
        <f t="shared" ref="J7:J8" si="0">H7*I7</f>
        <v>57</v>
      </c>
      <c r="K7" s="37"/>
      <c r="L7" s="37"/>
      <c r="M7" s="37"/>
    </row>
    <row r="8" spans="1:13" x14ac:dyDescent="0.25">
      <c r="A8" t="s">
        <v>23</v>
      </c>
      <c r="B8">
        <v>11700</v>
      </c>
      <c r="H8" s="37">
        <v>70</v>
      </c>
      <c r="I8" s="37">
        <v>5.7</v>
      </c>
      <c r="J8" s="37">
        <f t="shared" si="0"/>
        <v>399</v>
      </c>
      <c r="K8" s="37"/>
      <c r="L8" s="37"/>
      <c r="M8" s="37"/>
    </row>
    <row r="9" spans="1:13" x14ac:dyDescent="0.25">
      <c r="A9" s="8"/>
      <c r="G9" s="18"/>
      <c r="H9" s="37"/>
      <c r="I9" s="37"/>
      <c r="J9" s="37">
        <f>SUM(J6:J8)</f>
        <v>9531</v>
      </c>
      <c r="K9" s="37"/>
      <c r="L9" s="37"/>
      <c r="M9" s="37"/>
    </row>
    <row r="10" spans="1:13" s="14" customFormat="1" x14ac:dyDescent="0.25">
      <c r="A10" s="31" t="s">
        <v>8</v>
      </c>
      <c r="B10" s="32"/>
      <c r="C10" s="32"/>
      <c r="D10" s="32"/>
      <c r="E10" s="32"/>
      <c r="F10" s="32"/>
      <c r="H10" s="37"/>
      <c r="I10" s="37"/>
      <c r="J10" s="37"/>
      <c r="K10" s="37"/>
      <c r="L10" s="37"/>
      <c r="M10" s="37"/>
    </row>
    <row r="11" spans="1:13" s="14" customFormat="1" ht="30" x14ac:dyDescent="0.25">
      <c r="A11" s="49" t="s">
        <v>6</v>
      </c>
    </row>
    <row r="12" spans="1:13" s="14" customFormat="1" x14ac:dyDescent="0.25">
      <c r="H12" s="23"/>
    </row>
    <row r="13" spans="1:13" s="14" customFormat="1" x14ac:dyDescent="0.25">
      <c r="A13" s="22" t="s">
        <v>40</v>
      </c>
      <c r="B13" s="22" t="s">
        <v>2</v>
      </c>
      <c r="C13" s="22" t="s">
        <v>1</v>
      </c>
      <c r="D13" s="22" t="s">
        <v>9</v>
      </c>
      <c r="I13" s="36"/>
    </row>
    <row r="14" spans="1:13" s="14" customFormat="1" x14ac:dyDescent="0.25">
      <c r="A14" s="14">
        <v>10674</v>
      </c>
      <c r="B14" s="30">
        <f>B8-A14</f>
        <v>1026</v>
      </c>
      <c r="C14" s="14">
        <v>158.69999999999999</v>
      </c>
      <c r="D14" s="15">
        <f>((C14*0.0052*(B14/100))+C14)/C14</f>
        <v>1.0533520000000001</v>
      </c>
    </row>
    <row r="15" spans="1:13" s="14" customFormat="1" x14ac:dyDescent="0.25">
      <c r="A15" s="46" t="s">
        <v>49</v>
      </c>
      <c r="D15" s="15">
        <f>(((E6+F6)*0.0729)+1.93)/4.34</f>
        <v>1.1669815668202765</v>
      </c>
    </row>
    <row r="17" spans="1:11" x14ac:dyDescent="0.25">
      <c r="A17" s="27" t="s">
        <v>13</v>
      </c>
      <c r="B17" s="21"/>
      <c r="C17" s="21"/>
      <c r="D17" s="21"/>
      <c r="E17" s="21"/>
      <c r="F17" s="21"/>
      <c r="H17" s="27" t="s">
        <v>28</v>
      </c>
      <c r="I17" s="21"/>
      <c r="J17" s="21"/>
      <c r="K17" s="21"/>
    </row>
    <row r="18" spans="1:11" x14ac:dyDescent="0.25">
      <c r="A18" s="8"/>
      <c r="I18" t="s">
        <v>21</v>
      </c>
      <c r="J18" t="s">
        <v>30</v>
      </c>
      <c r="K18" t="s">
        <v>28</v>
      </c>
    </row>
    <row r="19" spans="1:11" x14ac:dyDescent="0.25">
      <c r="A19" s="44" t="s">
        <v>15</v>
      </c>
      <c r="B19" s="8" t="s">
        <v>0</v>
      </c>
      <c r="C19" s="8" t="s">
        <v>3</v>
      </c>
      <c r="D19" s="8" t="s">
        <v>4</v>
      </c>
      <c r="E19" s="8" t="s">
        <v>38</v>
      </c>
      <c r="H19" t="s">
        <v>29</v>
      </c>
      <c r="I19">
        <v>25</v>
      </c>
      <c r="J19" t="s">
        <v>31</v>
      </c>
      <c r="K19" s="18">
        <f>E27/I19</f>
        <v>424.00941313151367</v>
      </c>
    </row>
    <row r="20" spans="1:11" x14ac:dyDescent="0.25">
      <c r="A20" s="40" t="s">
        <v>41</v>
      </c>
      <c r="B20">
        <v>31.7</v>
      </c>
      <c r="C20" s="3">
        <f>B20*D14</f>
        <v>33.391258399999998</v>
      </c>
      <c r="D20" s="6">
        <f>C4*C20</f>
        <v>8347.8145999999997</v>
      </c>
      <c r="E20" s="6">
        <f>D20</f>
        <v>8347.8145999999997</v>
      </c>
      <c r="K20" s="18"/>
    </row>
    <row r="21" spans="1:11" s="37" customFormat="1" x14ac:dyDescent="0.25">
      <c r="A21" s="40" t="s">
        <v>42</v>
      </c>
      <c r="B21" s="37">
        <v>6.44</v>
      </c>
      <c r="C21" s="3">
        <f>B21*D15</f>
        <v>7.5153612903225815</v>
      </c>
      <c r="D21" s="6">
        <f>C6*C21</f>
        <v>75.15361290322582</v>
      </c>
      <c r="E21" s="6">
        <f>D21</f>
        <v>75.15361290322582</v>
      </c>
      <c r="K21" s="38"/>
    </row>
    <row r="22" spans="1:11" s="37" customFormat="1" x14ac:dyDescent="0.25">
      <c r="A22" s="41"/>
      <c r="B22" s="4"/>
      <c r="C22" s="5"/>
      <c r="D22" s="6"/>
      <c r="E22" s="6"/>
      <c r="F22" s="38"/>
      <c r="K22" s="38"/>
    </row>
    <row r="23" spans="1:11" x14ac:dyDescent="0.25">
      <c r="A23" s="45" t="s">
        <v>14</v>
      </c>
      <c r="B23" s="39" t="s">
        <v>33</v>
      </c>
      <c r="C23" s="39" t="s">
        <v>26</v>
      </c>
      <c r="D23" s="39" t="s">
        <v>57</v>
      </c>
      <c r="E23" s="39" t="s">
        <v>32</v>
      </c>
      <c r="F23" s="10"/>
      <c r="G23" s="6"/>
    </row>
    <row r="24" spans="1:11" ht="14.25" customHeight="1" x14ac:dyDescent="0.25">
      <c r="A24" s="52" t="s">
        <v>53</v>
      </c>
      <c r="B24" s="25">
        <v>1765</v>
      </c>
      <c r="C24" s="19">
        <f>3.1*365</f>
        <v>1131.5</v>
      </c>
      <c r="D24" s="19"/>
      <c r="E24" s="26">
        <f>C24*B24/1000</f>
        <v>1997.0975000000001</v>
      </c>
      <c r="H24" s="24" t="s">
        <v>19</v>
      </c>
      <c r="I24" s="24"/>
    </row>
    <row r="25" spans="1:11" ht="14.25" customHeight="1" x14ac:dyDescent="0.25">
      <c r="A25" s="52" t="s">
        <v>54</v>
      </c>
      <c r="B25" s="50">
        <f>2940+1200</f>
        <v>4140</v>
      </c>
      <c r="C25" s="19">
        <f>3.1*365</f>
        <v>1131.5</v>
      </c>
      <c r="D25" s="53">
        <f>2/52</f>
        <v>3.8461538461538464E-2</v>
      </c>
      <c r="E25" s="26">
        <f>B25*C25*D25/1000</f>
        <v>180.16961538461541</v>
      </c>
      <c r="F25" s="18"/>
      <c r="H25" s="20"/>
      <c r="I25" s="20" t="s">
        <v>20</v>
      </c>
    </row>
    <row r="26" spans="1:11" ht="14.25" customHeight="1" x14ac:dyDescent="0.25">
      <c r="A26" s="17"/>
      <c r="B26" s="25"/>
      <c r="C26" s="19"/>
      <c r="D26" s="19"/>
      <c r="E26" s="26"/>
      <c r="H26" t="s">
        <v>27</v>
      </c>
      <c r="I26" s="6"/>
    </row>
    <row r="27" spans="1:11" x14ac:dyDescent="0.25">
      <c r="A27" s="8" t="s">
        <v>5</v>
      </c>
      <c r="B27" s="13"/>
      <c r="C27" s="8"/>
      <c r="D27" s="16"/>
      <c r="E27" s="16">
        <f>SUM(E20:E25)-E26</f>
        <v>10600.235328287841</v>
      </c>
    </row>
    <row r="28" spans="1:11" x14ac:dyDescent="0.25">
      <c r="B28" s="10"/>
      <c r="D28" s="6"/>
      <c r="E28" s="6"/>
    </row>
    <row r="29" spans="1:11" x14ac:dyDescent="0.25">
      <c r="A29" s="27" t="s">
        <v>16</v>
      </c>
      <c r="B29" s="28"/>
      <c r="C29" s="21"/>
      <c r="D29" s="29"/>
      <c r="E29" s="29"/>
      <c r="F29" s="21"/>
    </row>
    <row r="30" spans="1:11" x14ac:dyDescent="0.25">
      <c r="B30" t="s">
        <v>0</v>
      </c>
      <c r="C30" t="s">
        <v>3</v>
      </c>
      <c r="D30" t="s">
        <v>18</v>
      </c>
      <c r="E30" t="s">
        <v>17</v>
      </c>
      <c r="F30" s="10"/>
      <c r="G30" s="7"/>
    </row>
    <row r="31" spans="1:11" x14ac:dyDescent="0.25">
      <c r="A31" s="41" t="s">
        <v>35</v>
      </c>
      <c r="B31" s="4">
        <v>16.14</v>
      </c>
      <c r="C31" s="5">
        <f>B31*D14</f>
        <v>17.00110128</v>
      </c>
      <c r="D31" s="6">
        <f>D4*C31</f>
        <v>425.02753200000001</v>
      </c>
      <c r="E31" s="6">
        <f>D31*1.7</f>
        <v>722.54680440000004</v>
      </c>
      <c r="F31" s="10"/>
    </row>
    <row r="32" spans="1:11" x14ac:dyDescent="0.25">
      <c r="A32" s="40" t="s">
        <v>39</v>
      </c>
      <c r="B32" s="4">
        <v>1.89</v>
      </c>
      <c r="C32" s="5">
        <f>B32*(((E5+F5)*0.0729)+1.93)/2.37</f>
        <v>1.887926582278481</v>
      </c>
      <c r="D32" s="6">
        <f>D5*C32</f>
        <v>132.15486075949366</v>
      </c>
      <c r="E32" s="6">
        <f>D32*1.7</f>
        <v>224.6632632911392</v>
      </c>
      <c r="F32" s="10"/>
    </row>
    <row r="33" spans="1:11" s="37" customFormat="1" x14ac:dyDescent="0.25">
      <c r="A33" s="40" t="s">
        <v>43</v>
      </c>
      <c r="B33" s="37">
        <v>5.52</v>
      </c>
      <c r="C33" s="3">
        <f>B33*D15</f>
        <v>6.4417382488479262</v>
      </c>
      <c r="D33" s="38">
        <f>C33*D6</f>
        <v>0</v>
      </c>
      <c r="E33" s="6">
        <f t="shared" ref="E33" si="1">D33*1.7</f>
        <v>0</v>
      </c>
      <c r="F33" s="10"/>
      <c r="G33" s="6"/>
    </row>
    <row r="34" spans="1:11" x14ac:dyDescent="0.25">
      <c r="A34" s="51" t="s">
        <v>52</v>
      </c>
      <c r="B34" s="4"/>
      <c r="C34" s="4"/>
      <c r="D34" s="12"/>
      <c r="E34" s="11">
        <f>(E31+E32)/12*6</f>
        <v>473.60503384556961</v>
      </c>
    </row>
    <row r="35" spans="1:11" x14ac:dyDescent="0.25">
      <c r="A35" s="8" t="s">
        <v>5</v>
      </c>
      <c r="E35" s="16">
        <f>(E31+E32)/12*6</f>
        <v>473.60503384556961</v>
      </c>
      <c r="F35" s="10"/>
      <c r="G35" s="6"/>
      <c r="H35" s="7"/>
      <c r="I35" s="6"/>
    </row>
    <row r="36" spans="1:11" s="14" customFormat="1" x14ac:dyDescent="0.25">
      <c r="A36" s="42"/>
      <c r="E36" s="23"/>
      <c r="F36" s="33"/>
      <c r="G36" s="34"/>
      <c r="H36" s="35"/>
      <c r="I36" s="34"/>
    </row>
    <row r="37" spans="1:11" x14ac:dyDescent="0.25">
      <c r="A37" s="43" t="s">
        <v>34</v>
      </c>
      <c r="B37" s="21"/>
      <c r="C37" s="21"/>
      <c r="D37" s="21"/>
      <c r="E37" s="21"/>
      <c r="F37" s="28"/>
      <c r="G37" s="6"/>
      <c r="H37" s="7"/>
      <c r="I37" s="6"/>
    </row>
    <row r="38" spans="1:11" x14ac:dyDescent="0.25">
      <c r="A38" s="40"/>
    </row>
    <row r="39" spans="1:11" x14ac:dyDescent="0.25">
      <c r="A39" s="37"/>
      <c r="B39" s="37" t="s">
        <v>45</v>
      </c>
      <c r="C39" s="37"/>
      <c r="D39" t="s">
        <v>44</v>
      </c>
      <c r="K39" s="4"/>
    </row>
    <row r="40" spans="1:11" x14ac:dyDescent="0.25">
      <c r="A40" s="37" t="s">
        <v>50</v>
      </c>
      <c r="B40" s="37">
        <v>1227</v>
      </c>
      <c r="C40" s="37"/>
      <c r="K40" s="12"/>
    </row>
    <row r="41" spans="1:11" s="37" customFormat="1" x14ac:dyDescent="0.25">
      <c r="A41" s="37" t="s">
        <v>51</v>
      </c>
      <c r="B41" s="37">
        <v>4000</v>
      </c>
      <c r="K41" s="12"/>
    </row>
    <row r="42" spans="1:11" s="37" customFormat="1" x14ac:dyDescent="0.25">
      <c r="A42" s="37" t="s">
        <v>55</v>
      </c>
      <c r="B42" s="37">
        <v>600</v>
      </c>
      <c r="K42" s="12"/>
    </row>
    <row r="43" spans="1:11" s="37" customFormat="1" x14ac:dyDescent="0.25">
      <c r="A43" s="37" t="s">
        <v>56</v>
      </c>
      <c r="B43" s="37">
        <v>1560</v>
      </c>
      <c r="K43" s="12"/>
    </row>
    <row r="44" spans="1:11" s="37" customFormat="1" x14ac:dyDescent="0.25">
      <c r="A44" s="37" t="s">
        <v>56</v>
      </c>
      <c r="B44" s="37">
        <v>1830</v>
      </c>
      <c r="K44" s="12"/>
    </row>
    <row r="45" spans="1:11" s="37" customFormat="1" x14ac:dyDescent="0.25">
      <c r="A45" s="37" t="s">
        <v>46</v>
      </c>
      <c r="D45" s="37">
        <v>100</v>
      </c>
    </row>
    <row r="46" spans="1:11" s="37" customFormat="1" x14ac:dyDescent="0.25">
      <c r="A46" s="37" t="s">
        <v>22</v>
      </c>
      <c r="B46" s="37">
        <f>SUM(B40:B44)</f>
        <v>9217</v>
      </c>
      <c r="D46" s="37">
        <f>D45</f>
        <v>100</v>
      </c>
    </row>
    <row r="47" spans="1:11" s="37" customFormat="1" x14ac:dyDescent="0.25">
      <c r="A47" s="37" t="s">
        <v>7</v>
      </c>
      <c r="B47" s="47">
        <f>B46/E27*12</f>
        <v>10.434107977286278</v>
      </c>
      <c r="D47" s="47">
        <f>D46/E35*12</f>
        <v>2.533756852743438</v>
      </c>
    </row>
    <row r="48" spans="1:11" s="37" customFormat="1" x14ac:dyDescent="0.25"/>
    <row r="49" spans="1:3" s="37" customFormat="1" x14ac:dyDescent="0.25"/>
    <row r="50" spans="1:3" s="37" customFormat="1" x14ac:dyDescent="0.25"/>
    <row r="51" spans="1:3" x14ac:dyDescent="0.25">
      <c r="A51" s="8"/>
    </row>
    <row r="54" spans="1:3" x14ac:dyDescent="0.25">
      <c r="B54" s="4"/>
    </row>
    <row r="55" spans="1:3" x14ac:dyDescent="0.25">
      <c r="B55" s="4"/>
    </row>
    <row r="56" spans="1:3" x14ac:dyDescent="0.25">
      <c r="B56" s="4"/>
    </row>
    <row r="57" spans="1:3" x14ac:dyDescent="0.25">
      <c r="B57" s="4"/>
    </row>
    <row r="58" spans="1:3" x14ac:dyDescent="0.25">
      <c r="B58" s="4"/>
    </row>
    <row r="60" spans="1:3" x14ac:dyDescent="0.25">
      <c r="A60" s="8"/>
    </row>
    <row r="64" spans="1:3" x14ac:dyDescent="0.25">
      <c r="B64" s="9"/>
      <c r="C64" s="1"/>
    </row>
    <row r="65" spans="1:10" x14ac:dyDescent="0.25">
      <c r="B65" s="2"/>
    </row>
    <row r="68" spans="1:10" x14ac:dyDescent="0.25">
      <c r="D68" s="3"/>
      <c r="G68" s="10"/>
      <c r="H68" s="6"/>
      <c r="I68" s="7"/>
      <c r="J68" s="6"/>
    </row>
    <row r="69" spans="1:10" x14ac:dyDescent="0.25">
      <c r="A69" s="4"/>
      <c r="B69" s="4"/>
      <c r="C69" s="4"/>
      <c r="D69" s="5"/>
      <c r="G69" s="10"/>
      <c r="H69" s="7"/>
      <c r="I69" s="7"/>
      <c r="J69" s="11"/>
    </row>
    <row r="70" spans="1:10" x14ac:dyDescent="0.25">
      <c r="A70" s="4"/>
      <c r="B70" s="4"/>
      <c r="C70" s="4"/>
      <c r="D70" s="5"/>
      <c r="G70" s="10"/>
      <c r="H70" s="7"/>
      <c r="I70" s="7"/>
      <c r="J70" s="11"/>
    </row>
    <row r="71" spans="1:10" x14ac:dyDescent="0.25">
      <c r="A71" s="4"/>
      <c r="B71" s="4"/>
      <c r="C71" s="4"/>
      <c r="D71" s="5"/>
      <c r="G71" s="10"/>
      <c r="H71" s="6"/>
      <c r="I71" s="7"/>
      <c r="J71" s="11"/>
    </row>
    <row r="72" spans="1:10" x14ac:dyDescent="0.25">
      <c r="A72" s="4"/>
      <c r="B72" s="4"/>
      <c r="C72" s="4"/>
      <c r="D72" s="5"/>
      <c r="G72" s="10"/>
      <c r="H72" s="6"/>
      <c r="I72" s="7"/>
      <c r="J72" s="11"/>
    </row>
    <row r="73" spans="1:10" x14ac:dyDescent="0.25">
      <c r="A73" s="4"/>
      <c r="B73" s="4"/>
      <c r="C73" s="4"/>
      <c r="D73" s="5"/>
      <c r="G73" s="10"/>
      <c r="H73" s="6"/>
      <c r="I73" s="7"/>
      <c r="J73" s="11"/>
    </row>
    <row r="74" spans="1:10" x14ac:dyDescent="0.25">
      <c r="A74" s="4"/>
      <c r="B74" s="4"/>
      <c r="C74" s="4"/>
      <c r="D74" s="5"/>
      <c r="G74" s="10"/>
      <c r="H74" s="6"/>
      <c r="I74" s="7"/>
      <c r="J74" s="6"/>
    </row>
    <row r="75" spans="1:10" x14ac:dyDescent="0.25">
      <c r="A75" s="4"/>
      <c r="B75" s="4"/>
      <c r="C75" s="4"/>
      <c r="D75" s="5"/>
      <c r="G75" s="10"/>
      <c r="H75" s="6"/>
      <c r="I75" s="7"/>
      <c r="J75" s="6"/>
    </row>
    <row r="76" spans="1:10" x14ac:dyDescent="0.25">
      <c r="A76" s="4"/>
      <c r="B76" s="4"/>
      <c r="C76" s="4"/>
      <c r="D76" s="5"/>
      <c r="G76" s="10"/>
      <c r="H76" s="7"/>
      <c r="I76" s="7"/>
      <c r="J76" s="7"/>
    </row>
    <row r="77" spans="1:10" x14ac:dyDescent="0.25">
      <c r="A77" s="4"/>
      <c r="B77" s="4"/>
      <c r="C77" s="4"/>
      <c r="D77" s="5"/>
      <c r="G77" s="10"/>
      <c r="H77" s="6"/>
      <c r="I77" s="7"/>
      <c r="J77" s="6"/>
    </row>
    <row r="78" spans="1:10" x14ac:dyDescent="0.25">
      <c r="A78" s="4"/>
      <c r="B78" s="4"/>
      <c r="C78" s="4"/>
      <c r="D78" s="5"/>
      <c r="G78" s="10"/>
      <c r="H78" s="6"/>
      <c r="I78" s="7"/>
      <c r="J78" s="6"/>
    </row>
    <row r="79" spans="1:10" x14ac:dyDescent="0.25">
      <c r="G79" s="10"/>
      <c r="H79" s="6"/>
      <c r="I79" s="7"/>
      <c r="J79" s="6"/>
    </row>
    <row r="80" spans="1:10" x14ac:dyDescent="0.25">
      <c r="G80" s="4"/>
    </row>
    <row r="81" spans="1:11" x14ac:dyDescent="0.25">
      <c r="G81" s="4"/>
    </row>
    <row r="82" spans="1:11" x14ac:dyDescent="0.25">
      <c r="G82" s="4"/>
    </row>
    <row r="84" spans="1:11" x14ac:dyDescent="0.25">
      <c r="K84" s="4"/>
    </row>
    <row r="85" spans="1:11" x14ac:dyDescent="0.25">
      <c r="K85" s="12"/>
    </row>
    <row r="86" spans="1:11" x14ac:dyDescent="0.25">
      <c r="K86" s="3"/>
    </row>
    <row r="88" spans="1:11" x14ac:dyDescent="0.25">
      <c r="A88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pItemLocation xmlns="2a651b00-69d0-4e7f-a507-f2ce4636393a">f0786dd4;1939;</wpItemLo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48AA15EB4CF94A82D50DEDCBD8CE14" ma:contentTypeVersion="5" ma:contentTypeDescription="Opret et nyt dokument." ma:contentTypeScope="" ma:versionID="1a66e00d1d47bf2f980c531a5c0499ae">
  <xsd:schema xmlns:xsd="http://www.w3.org/2001/XMLSchema" xmlns:xs="http://www.w3.org/2001/XMLSchema" xmlns:p="http://schemas.microsoft.com/office/2006/metadata/properties" xmlns:ns2="2a651b00-69d0-4e7f-a507-f2ce4636393a" targetNamespace="http://schemas.microsoft.com/office/2006/metadata/properties" ma:root="true" ma:fieldsID="6373e22c5fa1a91e4ca8e2ade55cf06d" ns2:_="">
    <xsd:import namespace="2a651b00-69d0-4e7f-a507-f2ce4636393a"/>
    <xsd:element name="properties">
      <xsd:complexType>
        <xsd:sequence>
          <xsd:element name="documentManagement">
            <xsd:complexType>
              <xsd:all>
                <xsd:element ref="ns2:wpItemLocation" minOccurs="0"/>
                <xsd:element ref="ns2:wpCreatedSt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51b00-69d0-4e7f-a507-f2ce4636393a" elementFormDefault="qualified">
    <xsd:import namespace="http://schemas.microsoft.com/office/2006/documentManagement/types"/>
    <xsd:import namespace="http://schemas.microsoft.com/office/infopath/2007/PartnerControls"/>
    <xsd:element name="wpItemLocation" ma:index="8" nillable="true" ma:displayName="wpItemLocation" ma:internalName="wpItemLocation">
      <xsd:simpleType>
        <xsd:restriction base="dms:Text"/>
      </xsd:simpleType>
    </xsd:element>
    <xsd:element name="wpCreatedStage" ma:index="9" nillable="true" ma:displayName="Oprettet Stadie" ma:internalName="wpCreatedStag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8F183B-DFDD-4DB0-BA38-05AC4E34A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D964D7-231A-46D3-B312-ADFBF8F824B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a651b00-69d0-4e7f-a507-f2ce463639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816C98-FF4C-48B1-912C-F6182EDFB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651b00-69d0-4e7f-a507-f2ce46363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Kapacitet_+ ny tilbygning.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Kapacitetsberegmomg</dc:title>
  <dc:creator>Ulla Refshammer Pallesen</dc:creator>
  <cp:lastModifiedBy>Susanne Seested</cp:lastModifiedBy>
  <cp:lastPrinted>2018-06-06T12:38:34Z</cp:lastPrinted>
  <dcterms:created xsi:type="dcterms:W3CDTF">2017-09-12T11:42:10Z</dcterms:created>
  <dcterms:modified xsi:type="dcterms:W3CDTF">2020-03-11T07:31:32Z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0x0101001D48AA15EB4CF94A82D50DEDCBD8CE14</vt:lpwstr>
  </property>
</Properties>
</file>